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'disp'!$A$1:$D$28</definedName>
    <definedName name="_xlnm.Print_Area" localSheetId="1">'evaluare'!$A$1:$D$26</definedName>
    <definedName name="_xlnm.Print_Area" localSheetId="0">'TOTAL'!$A$1:$K$29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<sst xmlns="http://schemas.openxmlformats.org/spreadsheetml/2006/main" count="79" uniqueCount="45">
  <si>
    <t>Nr.crt.</t>
  </si>
  <si>
    <t>FURNIZOR</t>
  </si>
  <si>
    <t>Fond alocat 1</t>
  </si>
  <si>
    <t>TOTAL</t>
  </si>
  <si>
    <t>VAL.PUNCT=</t>
  </si>
  <si>
    <t>CASA DE ASIGURARI DE SANATATE IASI</t>
  </si>
  <si>
    <t>3=col.2/total col.2*  total fond 1</t>
  </si>
  <si>
    <t>VALOARE PUNCT</t>
  </si>
  <si>
    <t>FOND DISPONIBILITATE ( 10%)</t>
  </si>
  <si>
    <t>disponibilitate 10%</t>
  </si>
  <si>
    <t>evaluare 90%</t>
  </si>
  <si>
    <t xml:space="preserve"> Fond evaluare(90%)</t>
  </si>
  <si>
    <t>CENTRUL MEDICAL CARDIODENT</t>
  </si>
  <si>
    <t>FOND TOTAL ALOCAT RADIOLOGIE DENTARA</t>
  </si>
  <si>
    <t>SERVICII PARACLINICE DE RADIOLOGIE DENTARA - CRITERIUL EVALUARE RESURSE</t>
  </si>
  <si>
    <t xml:space="preserve">Fond alocat </t>
  </si>
  <si>
    <t xml:space="preserve">3=col.2/total col.2* total fond </t>
  </si>
  <si>
    <t>SERVICII PARACLINICE DE RADIOLOGIE DENTARA - CRITERIUL DISPONIBILITATE</t>
  </si>
  <si>
    <t>ALL MEDICAL SERVICES SRT</t>
  </si>
  <si>
    <t>ALL MEDICAL SERVICES SRL</t>
  </si>
  <si>
    <t>.</t>
  </si>
  <si>
    <t>CHARIS</t>
  </si>
  <si>
    <t xml:space="preserve">TOTAL CRITERII DE SELECTIE  </t>
  </si>
  <si>
    <t>CMI MANCAS CARMEN</t>
  </si>
  <si>
    <t>CMI ROMILA CRISTINA AMALIA</t>
  </si>
  <si>
    <t>SCM INTERDENTIS PASCANI - 2 pct.de lucru</t>
  </si>
  <si>
    <t>ORTODENT IMPLANT</t>
  </si>
  <si>
    <t>SC LUPU IULIAN SRL (fost CMI pana la 30.09.2020)</t>
  </si>
  <si>
    <t>puncte 2021</t>
  </si>
  <si>
    <t>SORRISO DENT SRL</t>
  </si>
  <si>
    <t>0</t>
  </si>
  <si>
    <t>26/07/2021</t>
  </si>
  <si>
    <t>AL IULIE</t>
  </si>
  <si>
    <t>AL AUGUST</t>
  </si>
  <si>
    <t>AL SEPTEMBRIE</t>
  </si>
  <si>
    <t>AL OCTOMBRIE</t>
  </si>
  <si>
    <t>AL NOIEMBRIE</t>
  </si>
  <si>
    <t>AL DECEMBRIE</t>
  </si>
  <si>
    <t>ANEXA NR. 5</t>
  </si>
  <si>
    <t>AMBULATORIU DE SPECIALITATE PARACLINIC PRIVATI  RADIOLOGIE DENTARA  IULIE - DECEMBRIE 2021</t>
  </si>
  <si>
    <t>ANEXA NR.   5.2</t>
  </si>
  <si>
    <t>NOTĂ:</t>
  </si>
  <si>
    <t>- punctajele au fost stabilite pe baza machetelor transmise și asumate pe proprie răspundere a furnizorilor de servicii medicale și validate de consilierul de contractare, conform prevederilor legale în vigoare;</t>
  </si>
  <si>
    <t>- ulterior, acestea vor fi verificate de către compartimentul de specialitate din cadrul CAS Iași pentru veridicitatea datelor;</t>
  </si>
  <si>
    <t>- eventualele contestații se pot transmite până la data de 02.08.2021 pe adresa de e-mail secretariat@cjasis.ro sau depuse în format fizic la Registratura CAS Iași, urmând a se analiza de către Comisia de soluționare a contestațiilor.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</si>
</sst>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#,##0.000"/>
    <numFmt numFmtId="223" formatCode="#,##0.0_);[Red]\(#,##0.0\)"/>
    <numFmt numFmtId="224" formatCode="0.00_);[Red]\(0.00\)"/>
  </numFmts>
  <fonts count="3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65">
    <xf numFmtId="0" fontId="0" fillId="0" borderId="0" xfId="0" applyNumberFormat="1" applyBorder="1" applyAlignment="1">
      <alignment/>
    </xf>
    <xf numFmtId="2" fontId="9" fillId="0" borderId="11" xfId="57" applyNumberFormat="1" applyFont="1" applyFill="1" applyBorder="1" applyAlignment="1">
      <alignment horizontal="center" vertical="center" wrapText="1"/>
      <protection/>
    </xf>
    <xf numFmtId="4" fontId="9" fillId="0" borderId="1" xfId="57" applyNumberFormat="1" applyFont="1" applyFill="1" applyBorder="1" applyAlignment="1">
      <alignment horizontal="right"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0" fillId="0" borderId="0" xfId="57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9" fillId="0" borderId="0" xfId="57" applyNumberFormat="1" applyFont="1" applyFill="1" applyAlignment="1">
      <alignment horizontal="center" vertical="center"/>
      <protection/>
    </xf>
    <xf numFmtId="4" fontId="8" fillId="0" borderId="0" xfId="57" applyNumberFormat="1" applyFont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1" fontId="9" fillId="0" borderId="0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left" vertical="center"/>
      <protection/>
    </xf>
    <xf numFmtId="0" fontId="0" fillId="0" borderId="1" xfId="0" applyNumberFormat="1" applyFont="1" applyFill="1" applyBorder="1" applyAlignment="1">
      <alignment vertical="center"/>
    </xf>
    <xf numFmtId="0" fontId="0" fillId="0" borderId="12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2" fontId="9" fillId="0" borderId="1" xfId="57" applyNumberFormat="1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Border="1" applyAlignment="1">
      <alignment vertical="center"/>
      <protection/>
    </xf>
    <xf numFmtId="4" fontId="3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1" fontId="3" fillId="0" borderId="0" xfId="57" applyNumberFormat="1" applyFont="1" applyFill="1" applyBorder="1" applyAlignment="1">
      <alignment vertical="center"/>
      <protection/>
    </xf>
    <xf numFmtId="4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0" fillId="0" borderId="0" xfId="57" applyFont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10" fillId="0" borderId="0" xfId="0" applyNumberFormat="1" applyFont="1" applyBorder="1" applyAlignment="1">
      <alignment horizontal="right" vertical="center"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2" fontId="10" fillId="0" borderId="0" xfId="0" applyNumberFormat="1" applyFont="1" applyFill="1" applyBorder="1" applyAlignment="1">
      <alignment vertical="center"/>
    </xf>
    <xf numFmtId="0" fontId="6" fillId="0" borderId="0" xfId="57" applyFont="1" applyFill="1" applyAlignment="1">
      <alignment vertical="center"/>
      <protection/>
    </xf>
    <xf numFmtId="4" fontId="5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1" fontId="0" fillId="0" borderId="12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4" fontId="0" fillId="0" borderId="0" xfId="57" applyNumberFormat="1" applyFont="1" applyAlignment="1">
      <alignment vertical="center"/>
      <protection/>
    </xf>
    <xf numFmtId="3" fontId="9" fillId="0" borderId="1" xfId="57" applyNumberFormat="1" applyFont="1" applyFill="1" applyBorder="1" applyAlignment="1">
      <alignment vertical="center"/>
      <protection/>
    </xf>
    <xf numFmtId="0" fontId="9" fillId="23" borderId="11" xfId="57" applyFont="1" applyFill="1" applyBorder="1" applyAlignment="1">
      <alignment vertical="center"/>
      <protection/>
    </xf>
    <xf numFmtId="4" fontId="9" fillId="0" borderId="11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57" applyNumberFormat="1" applyFont="1" applyFill="1" applyAlignment="1">
      <alignment vertical="center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4" fontId="9" fillId="0" borderId="16" xfId="57" applyNumberFormat="1" applyFont="1" applyFill="1" applyBorder="1" applyAlignment="1">
      <alignment horizontal="center" vertical="center"/>
      <protection/>
    </xf>
    <xf numFmtId="4" fontId="0" fillId="0" borderId="17" xfId="57" applyNumberFormat="1" applyFont="1" applyFill="1" applyBorder="1" applyAlignment="1">
      <alignment vertical="center"/>
      <protection/>
    </xf>
    <xf numFmtId="4" fontId="9" fillId="0" borderId="17" xfId="57" applyNumberFormat="1" applyFont="1" applyFill="1" applyBorder="1" applyAlignment="1">
      <alignment vertical="center"/>
      <protection/>
    </xf>
    <xf numFmtId="3" fontId="9" fillId="0" borderId="18" xfId="57" applyNumberFormat="1" applyFont="1" applyFill="1" applyBorder="1" applyAlignment="1">
      <alignment horizontal="center" vertical="center"/>
      <protection/>
    </xf>
    <xf numFmtId="1" fontId="0" fillId="0" borderId="19" xfId="57" applyNumberFormat="1" applyFont="1" applyFill="1" applyBorder="1" applyAlignment="1">
      <alignment vertical="center"/>
      <protection/>
    </xf>
    <xf numFmtId="1" fontId="0" fillId="0" borderId="20" xfId="57" applyNumberFormat="1" applyFont="1" applyFill="1" applyBorder="1" applyAlignment="1">
      <alignment horizontal="left" vertical="center"/>
      <protection/>
    </xf>
    <xf numFmtId="4" fontId="0" fillId="0" borderId="20" xfId="57" applyNumberFormat="1" applyFont="1" applyFill="1" applyBorder="1" applyAlignment="1">
      <alignment horizontal="right"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1" fontId="3" fillId="0" borderId="13" xfId="57" applyNumberFormat="1" applyFont="1" applyFill="1" applyBorder="1" applyAlignment="1">
      <alignment vertical="center"/>
      <protection/>
    </xf>
    <xf numFmtId="1" fontId="3" fillId="0" borderId="11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1" fontId="3" fillId="0" borderId="18" xfId="57" applyNumberFormat="1" applyFont="1" applyFill="1" applyBorder="1" applyAlignment="1">
      <alignment horizontal="center" vertical="center" wrapText="1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4" fontId="10" fillId="0" borderId="0" xfId="0" applyNumberFormat="1" applyFont="1" applyBorder="1" applyAlignment="1">
      <alignment vertical="center"/>
    </xf>
    <xf numFmtId="0" fontId="0" fillId="0" borderId="0" xfId="57" applyFont="1" applyFill="1" applyAlignment="1">
      <alignment horizontal="center" vertical="center"/>
      <protection/>
    </xf>
    <xf numFmtId="1" fontId="9" fillId="0" borderId="0" xfId="57" applyNumberFormat="1" applyFont="1" applyFill="1" applyAlignment="1">
      <alignment horizontal="center" vertical="center"/>
      <protection/>
    </xf>
    <xf numFmtId="4" fontId="0" fillId="0" borderId="20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9" fillId="0" borderId="0" xfId="57" applyFont="1" applyAlignment="1">
      <alignment vertical="center"/>
      <protection/>
    </xf>
    <xf numFmtId="4" fontId="9" fillId="0" borderId="0" xfId="57" applyNumberFormat="1" applyFont="1" applyAlignment="1">
      <alignment vertical="center"/>
      <protection/>
    </xf>
    <xf numFmtId="4" fontId="9" fillId="0" borderId="0" xfId="57" applyNumberFormat="1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horizontal="right" vertical="center"/>
      <protection/>
    </xf>
    <xf numFmtId="3" fontId="0" fillId="0" borderId="1" xfId="57" applyNumberFormat="1" applyFont="1" applyFill="1" applyBorder="1" applyAlignment="1">
      <alignment horizontal="right"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4" fontId="0" fillId="0" borderId="23" xfId="57" applyNumberFormat="1" applyFont="1" applyFill="1" applyBorder="1" applyAlignment="1">
      <alignment vertical="center"/>
      <protection/>
    </xf>
    <xf numFmtId="1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9" fillId="0" borderId="24" xfId="57" applyFont="1" applyFill="1" applyBorder="1" applyAlignment="1">
      <alignment vertical="center"/>
      <protection/>
    </xf>
    <xf numFmtId="4" fontId="9" fillId="0" borderId="25" xfId="57" applyNumberFormat="1" applyFont="1" applyFill="1" applyBorder="1" applyAlignment="1">
      <alignment vertical="center"/>
      <protection/>
    </xf>
    <xf numFmtId="0" fontId="0" fillId="0" borderId="24" xfId="57" applyFont="1" applyFill="1" applyBorder="1" applyAlignment="1">
      <alignment horizontal="center" vertical="center" wrapText="1"/>
      <protection/>
    </xf>
    <xf numFmtId="4" fontId="0" fillId="0" borderId="25" xfId="57" applyNumberFormat="1" applyFont="1" applyFill="1" applyBorder="1" applyAlignment="1">
      <alignment horizontal="center" vertical="center"/>
      <protection/>
    </xf>
    <xf numFmtId="4" fontId="10" fillId="0" borderId="0" xfId="57" applyNumberFormat="1" applyFont="1" applyAlignment="1">
      <alignment horizontal="right" vertical="center"/>
      <protection/>
    </xf>
    <xf numFmtId="4" fontId="9" fillId="0" borderId="16" xfId="57" applyNumberFormat="1" applyFont="1" applyBorder="1" applyAlignment="1">
      <alignment horizontal="center" vertical="center"/>
      <protection/>
    </xf>
    <xf numFmtId="1" fontId="9" fillId="0" borderId="17" xfId="57" applyNumberFormat="1" applyFont="1" applyBorder="1" applyAlignment="1">
      <alignment horizontal="center" vertical="center" wrapText="1"/>
      <protection/>
    </xf>
    <xf numFmtId="4" fontId="9" fillId="0" borderId="17" xfId="57" applyNumberFormat="1" applyFont="1" applyBorder="1" applyAlignment="1">
      <alignment vertical="center"/>
      <protection/>
    </xf>
    <xf numFmtId="4" fontId="9" fillId="0" borderId="26" xfId="57" applyNumberFormat="1" applyFont="1" applyBorder="1" applyAlignment="1">
      <alignment vertical="center"/>
      <protection/>
    </xf>
    <xf numFmtId="0" fontId="0" fillId="0" borderId="27" xfId="58" applyFont="1" applyFill="1" applyBorder="1" applyAlignment="1">
      <alignment horizontal="center" vertical="center"/>
      <protection/>
    </xf>
    <xf numFmtId="1" fontId="9" fillId="0" borderId="26" xfId="58" applyNumberFormat="1" applyFont="1" applyFill="1" applyBorder="1" applyAlignment="1">
      <alignment horizontal="center" vertical="center"/>
      <protection/>
    </xf>
    <xf numFmtId="1" fontId="0" fillId="0" borderId="21" xfId="57" applyNumberFormat="1" applyFont="1" applyFill="1" applyBorder="1" applyAlignment="1">
      <alignment horizontal="left" vertical="center"/>
      <protection/>
    </xf>
    <xf numFmtId="1" fontId="0" fillId="0" borderId="17" xfId="57" applyNumberFormat="1" applyFont="1" applyFill="1" applyBorder="1" applyAlignment="1">
      <alignment horizontal="left" vertical="center"/>
      <protection/>
    </xf>
    <xf numFmtId="0" fontId="0" fillId="0" borderId="17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9" fillId="0" borderId="27" xfId="57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horizontal="center" vertical="center"/>
      <protection/>
    </xf>
    <xf numFmtId="4" fontId="0" fillId="0" borderId="28" xfId="57" applyNumberFormat="1" applyFont="1" applyFill="1" applyBorder="1" applyAlignment="1">
      <alignment horizontal="center" vertical="center" wrapText="1"/>
      <protection/>
    </xf>
    <xf numFmtId="1" fontId="9" fillId="0" borderId="29" xfId="57" applyNumberFormat="1" applyFont="1" applyFill="1" applyBorder="1" applyAlignment="1">
      <alignment horizontal="center" vertical="center"/>
      <protection/>
    </xf>
    <xf numFmtId="1" fontId="9" fillId="0" borderId="30" xfId="57" applyNumberFormat="1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right" vertical="center"/>
      <protection/>
    </xf>
    <xf numFmtId="4" fontId="9" fillId="0" borderId="12" xfId="57" applyNumberFormat="1" applyFont="1" applyFill="1" applyBorder="1" applyAlignment="1">
      <alignment horizontal="right" vertical="center"/>
      <protection/>
    </xf>
    <xf numFmtId="4" fontId="9" fillId="0" borderId="31" xfId="57" applyNumberFormat="1" applyFont="1" applyFill="1" applyBorder="1" applyAlignment="1">
      <alignment horizontal="right"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4" fontId="9" fillId="0" borderId="28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0" fontId="0" fillId="0" borderId="0" xfId="57" applyFont="1" applyAlignment="1">
      <alignment vertical="center"/>
      <protection/>
    </xf>
    <xf numFmtId="4" fontId="0" fillId="0" borderId="17" xfId="57" applyNumberFormat="1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0" fontId="9" fillId="0" borderId="24" xfId="57" applyFont="1" applyFill="1" applyBorder="1" applyAlignment="1">
      <alignment horizontal="center" vertical="center" wrapText="1"/>
      <protection/>
    </xf>
    <xf numFmtId="0" fontId="9" fillId="0" borderId="25" xfId="57" applyFont="1" applyFill="1" applyBorder="1" applyAlignment="1">
      <alignment horizontal="center" vertical="center" wrapText="1"/>
      <protection/>
    </xf>
    <xf numFmtId="0" fontId="9" fillId="0" borderId="28" xfId="57" applyFont="1" applyFill="1" applyBorder="1" applyAlignment="1">
      <alignment horizontal="center" vertical="center" wrapText="1"/>
      <protection/>
    </xf>
    <xf numFmtId="1" fontId="29" fillId="0" borderId="24" xfId="57" applyNumberFormat="1" applyFont="1" applyFill="1" applyBorder="1" applyAlignment="1">
      <alignment horizontal="center" vertical="center"/>
      <protection/>
    </xf>
    <xf numFmtId="1" fontId="29" fillId="0" borderId="25" xfId="57" applyNumberFormat="1" applyFont="1" applyFill="1" applyBorder="1" applyAlignment="1">
      <alignment horizontal="center" vertical="center"/>
      <protection/>
    </xf>
    <xf numFmtId="1" fontId="29" fillId="0" borderId="28" xfId="57" applyNumberFormat="1" applyFont="1" applyFill="1" applyBorder="1" applyAlignment="1">
      <alignment horizontal="center" vertical="center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9" fillId="0" borderId="27" xfId="57" applyNumberFormat="1" applyFont="1" applyFill="1" applyBorder="1" applyAlignment="1">
      <alignment vertical="center"/>
      <protection/>
    </xf>
    <xf numFmtId="4" fontId="9" fillId="24" borderId="11" xfId="57" applyNumberFormat="1" applyFont="1" applyFill="1" applyBorder="1" applyAlignment="1">
      <alignment horizontal="center" vertical="center"/>
      <protection/>
    </xf>
    <xf numFmtId="4" fontId="0" fillId="0" borderId="20" xfId="57" applyNumberFormat="1" applyFont="1" applyFill="1" applyBorder="1" applyAlignment="1">
      <alignment horizontal="right" vertical="center"/>
      <protection/>
    </xf>
    <xf numFmtId="4" fontId="0" fillId="0" borderId="23" xfId="57" applyNumberFormat="1" applyFont="1" applyFill="1" applyBorder="1" applyAlignment="1">
      <alignment horizontal="right" vertical="center"/>
      <protection/>
    </xf>
    <xf numFmtId="0" fontId="28" fillId="0" borderId="0" xfId="57" applyFont="1" applyFill="1" applyBorder="1" applyAlignment="1">
      <alignment horizontal="center" vertical="center"/>
      <protection/>
    </xf>
    <xf numFmtId="0" fontId="10" fillId="0" borderId="0" xfId="57" applyFont="1" applyAlignment="1">
      <alignment horizontal="center" vertical="center" wrapText="1"/>
      <protection/>
    </xf>
    <xf numFmtId="0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vertical="center" wrapText="1"/>
    </xf>
    <xf numFmtId="0" fontId="10" fillId="0" borderId="0" xfId="57" applyFont="1" applyAlignment="1">
      <alignment horizontal="center" vertical="center"/>
      <protection/>
    </xf>
    <xf numFmtId="0" fontId="4" fillId="0" borderId="0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2" fontId="10" fillId="0" borderId="0" xfId="57" applyNumberFormat="1" applyFont="1" applyFill="1" applyAlignment="1">
      <alignment horizontal="center" vertical="center" wrapText="1"/>
      <protection/>
    </xf>
    <xf numFmtId="2" fontId="10" fillId="0" borderId="0" xfId="57" applyNumberFormat="1" applyFont="1" applyFill="1" applyAlignment="1">
      <alignment horizontal="center" vertical="center"/>
      <protection/>
    </xf>
    <xf numFmtId="14" fontId="5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0" fontId="30" fillId="0" borderId="0" xfId="57" applyFont="1" applyFill="1" applyAlignment="1">
      <alignment vertical="center"/>
      <protection/>
    </xf>
    <xf numFmtId="4" fontId="30" fillId="0" borderId="0" xfId="57" applyNumberFormat="1" applyFont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31" fillId="0" borderId="0" xfId="57" applyFont="1" applyFill="1" applyAlignment="1">
      <alignment vertical="center"/>
      <protection/>
    </xf>
    <xf numFmtId="4" fontId="31" fillId="0" borderId="0" xfId="57" applyNumberFormat="1" applyFont="1" applyAlignment="1">
      <alignment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Fill="1" applyAlignment="1">
      <alignment vertical="center"/>
      <protection/>
    </xf>
    <xf numFmtId="4" fontId="32" fillId="0" borderId="0" xfId="57" applyNumberFormat="1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0" fillId="0" borderId="0" xfId="0" applyNumberFormat="1" applyBorder="1" applyAlignment="1">
      <alignment vertical="center" wrapText="1"/>
    </xf>
    <xf numFmtId="0" fontId="32" fillId="0" borderId="0" xfId="57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75" zoomScalePageLayoutView="0" workbookViewId="0" topLeftCell="A11">
      <selection activeCell="D43" sqref="D43"/>
    </sheetView>
  </sheetViews>
  <sheetFormatPr defaultColWidth="9.140625" defaultRowHeight="12.75"/>
  <cols>
    <col min="1" max="1" width="3.7109375" style="33" customWidth="1"/>
    <col min="2" max="2" width="48.7109375" style="45" customWidth="1"/>
    <col min="3" max="3" width="18.7109375" style="36" customWidth="1"/>
    <col min="4" max="4" width="14.28125" style="36" customWidth="1"/>
    <col min="5" max="5" width="13.00390625" style="36" customWidth="1"/>
    <col min="6" max="6" width="11.28125" style="33" customWidth="1"/>
    <col min="7" max="7" width="11.7109375" style="33" customWidth="1"/>
    <col min="8" max="8" width="13.7109375" style="33" customWidth="1"/>
    <col min="9" max="9" width="15.00390625" style="33" customWidth="1"/>
    <col min="10" max="10" width="13.57421875" style="33" customWidth="1"/>
    <col min="11" max="11" width="14.140625" style="33" customWidth="1"/>
    <col min="12" max="16384" width="9.140625" style="33" customWidth="1"/>
  </cols>
  <sheetData>
    <row r="1" spans="1:4" ht="16.5" customHeight="1">
      <c r="A1" s="145" t="s">
        <v>5</v>
      </c>
      <c r="B1" s="145"/>
      <c r="C1" s="145"/>
      <c r="D1" s="104" t="s">
        <v>38</v>
      </c>
    </row>
    <row r="2" spans="1:5" ht="13.5">
      <c r="A2" s="31"/>
      <c r="B2" s="32"/>
      <c r="C2" s="32"/>
      <c r="D2" s="32"/>
      <c r="E2" s="81"/>
    </row>
    <row r="3" spans="1:5" ht="13.5">
      <c r="A3" s="31"/>
      <c r="B3" s="32"/>
      <c r="C3" s="32"/>
      <c r="D3" s="32"/>
      <c r="E3" s="81"/>
    </row>
    <row r="4" spans="1:5" ht="27.75" customHeight="1">
      <c r="A4" s="146"/>
      <c r="B4" s="146"/>
      <c r="C4" s="146"/>
      <c r="D4" s="146"/>
      <c r="E4" s="146"/>
    </row>
    <row r="5" spans="1:5" s="39" customFormat="1" ht="38.25" customHeight="1">
      <c r="A5" s="144" t="s">
        <v>22</v>
      </c>
      <c r="B5" s="144"/>
      <c r="C5" s="144"/>
      <c r="D5" s="144"/>
      <c r="E5" s="144"/>
    </row>
    <row r="6" spans="1:11" s="39" customFormat="1" ht="31.5" customHeight="1">
      <c r="A6" s="143" t="s">
        <v>39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5" s="39" customFormat="1" ht="13.5">
      <c r="A7" s="144"/>
      <c r="B7" s="144"/>
      <c r="C7" s="144"/>
      <c r="D7" s="144"/>
      <c r="E7" s="144"/>
    </row>
    <row r="8" spans="1:11" ht="17.25" thickBot="1">
      <c r="A8" s="5"/>
      <c r="B8" s="6" t="s">
        <v>31</v>
      </c>
      <c r="C8" s="7"/>
      <c r="D8" s="7"/>
      <c r="E8" s="7"/>
      <c r="F8" s="142"/>
      <c r="G8" s="142"/>
      <c r="H8" s="142"/>
      <c r="I8" s="142"/>
      <c r="J8" s="142"/>
      <c r="K8" s="142"/>
    </row>
    <row r="9" spans="1:11" s="82" customFormat="1" ht="57.75" customHeight="1" thickBot="1">
      <c r="A9" s="102" t="s">
        <v>0</v>
      </c>
      <c r="B9" s="109" t="s">
        <v>1</v>
      </c>
      <c r="C9" s="116" t="s">
        <v>3</v>
      </c>
      <c r="D9" s="103" t="s">
        <v>10</v>
      </c>
      <c r="E9" s="117" t="s">
        <v>9</v>
      </c>
      <c r="F9" s="131" t="s">
        <v>32</v>
      </c>
      <c r="G9" s="132" t="s">
        <v>33</v>
      </c>
      <c r="H9" s="132" t="s">
        <v>34</v>
      </c>
      <c r="I9" s="132" t="s">
        <v>35</v>
      </c>
      <c r="J9" s="132" t="s">
        <v>36</v>
      </c>
      <c r="K9" s="133" t="s">
        <v>37</v>
      </c>
    </row>
    <row r="10" spans="1:11" s="83" customFormat="1" ht="13.5" thickBot="1">
      <c r="A10" s="98">
        <v>0</v>
      </c>
      <c r="B10" s="110">
        <v>1</v>
      </c>
      <c r="C10" s="118">
        <v>2</v>
      </c>
      <c r="D10" s="96">
        <v>3</v>
      </c>
      <c r="E10" s="119">
        <v>4</v>
      </c>
      <c r="F10" s="134">
        <v>5</v>
      </c>
      <c r="G10" s="135">
        <v>6</v>
      </c>
      <c r="H10" s="135">
        <v>7</v>
      </c>
      <c r="I10" s="135">
        <v>8</v>
      </c>
      <c r="J10" s="135">
        <v>9</v>
      </c>
      <c r="K10" s="136">
        <v>10</v>
      </c>
    </row>
    <row r="11" spans="1:11" s="83" customFormat="1" ht="12.75">
      <c r="A11" s="72">
        <v>1</v>
      </c>
      <c r="B11" s="111" t="s">
        <v>18</v>
      </c>
      <c r="C11" s="120">
        <f aca="true" t="shared" si="0" ref="C11:C19">D11+E11</f>
        <v>9375.65</v>
      </c>
      <c r="D11" s="84">
        <f>evaluare!D10</f>
        <v>9375.65</v>
      </c>
      <c r="E11" s="75">
        <f>disp!D12</f>
        <v>0</v>
      </c>
      <c r="F11" s="140">
        <v>3004.88</v>
      </c>
      <c r="G11" s="140">
        <v>2047.46</v>
      </c>
      <c r="H11" s="140">
        <v>2047.46</v>
      </c>
      <c r="I11" s="140">
        <f>C11-F11-G11-H11</f>
        <v>2275.8499999999995</v>
      </c>
      <c r="J11" s="140"/>
      <c r="K11" s="140"/>
    </row>
    <row r="12" spans="1:11" s="83" customFormat="1" ht="12.75">
      <c r="A12" s="10">
        <f>A11+1</f>
        <v>2</v>
      </c>
      <c r="B12" s="112" t="s">
        <v>12</v>
      </c>
      <c r="C12" s="121">
        <f t="shared" si="0"/>
        <v>36289.3</v>
      </c>
      <c r="D12" s="85">
        <f>evaluare!D11</f>
        <v>25920.93</v>
      </c>
      <c r="E12" s="69">
        <f>disp!D13</f>
        <v>10368.37</v>
      </c>
      <c r="F12" s="80">
        <v>5601.77</v>
      </c>
      <c r="G12" s="80">
        <v>9862.45</v>
      </c>
      <c r="H12" s="80">
        <v>9862.45</v>
      </c>
      <c r="I12" s="80">
        <f aca="true" t="shared" si="1" ref="I12:I19">C12-F12-G12-H12</f>
        <v>10962.630000000001</v>
      </c>
      <c r="J12" s="80"/>
      <c r="K12" s="80"/>
    </row>
    <row r="13" spans="1:11" s="86" customFormat="1" ht="12.75">
      <c r="A13" s="10">
        <f aca="true" t="shared" si="2" ref="A13:A19">A12+1</f>
        <v>3</v>
      </c>
      <c r="B13" s="113" t="s">
        <v>21</v>
      </c>
      <c r="C13" s="121">
        <f t="shared" si="0"/>
        <v>30002.1</v>
      </c>
      <c r="D13" s="85">
        <f>evaluare!D12</f>
        <v>24817.91</v>
      </c>
      <c r="E13" s="69">
        <f>disp!D14</f>
        <v>5184.19</v>
      </c>
      <c r="F13" s="80">
        <v>11764.84</v>
      </c>
      <c r="G13" s="80">
        <v>5861.15</v>
      </c>
      <c r="H13" s="80">
        <v>5861.15</v>
      </c>
      <c r="I13" s="80">
        <f t="shared" si="1"/>
        <v>6514.959999999999</v>
      </c>
      <c r="J13" s="80"/>
      <c r="K13" s="80"/>
    </row>
    <row r="14" spans="1:11" s="86" customFormat="1" ht="12.75">
      <c r="A14" s="10">
        <f t="shared" si="2"/>
        <v>4</v>
      </c>
      <c r="B14" s="113" t="s">
        <v>25</v>
      </c>
      <c r="C14" s="121">
        <f t="shared" si="0"/>
        <v>23273.68</v>
      </c>
      <c r="D14" s="85">
        <f>evaluare!D13</f>
        <v>23273.68</v>
      </c>
      <c r="E14" s="69">
        <f>disp!D15</f>
        <v>0</v>
      </c>
      <c r="F14" s="80">
        <v>6283.53</v>
      </c>
      <c r="G14" s="80">
        <v>5460.35</v>
      </c>
      <c r="H14" s="80">
        <v>5460.35</v>
      </c>
      <c r="I14" s="80">
        <f t="shared" si="1"/>
        <v>6069.450000000001</v>
      </c>
      <c r="J14" s="80"/>
      <c r="K14" s="80"/>
    </row>
    <row r="15" spans="1:11" s="83" customFormat="1" ht="12.75">
      <c r="A15" s="10">
        <f t="shared" si="2"/>
        <v>5</v>
      </c>
      <c r="B15" s="112" t="s">
        <v>27</v>
      </c>
      <c r="C15" s="121">
        <f t="shared" si="0"/>
        <v>6066.6</v>
      </c>
      <c r="D15" s="85">
        <f>evaluare!D14</f>
        <v>6066.6</v>
      </c>
      <c r="E15" s="69">
        <f>disp!D16</f>
        <v>0</v>
      </c>
      <c r="F15" s="80">
        <v>2299.65</v>
      </c>
      <c r="G15" s="80">
        <v>1210.63</v>
      </c>
      <c r="H15" s="80">
        <v>1210.63</v>
      </c>
      <c r="I15" s="80">
        <f t="shared" si="1"/>
        <v>1345.69</v>
      </c>
      <c r="J15" s="80"/>
      <c r="K15" s="80"/>
    </row>
    <row r="16" spans="1:11" s="86" customFormat="1" ht="12.75">
      <c r="A16" s="10">
        <f t="shared" si="2"/>
        <v>6</v>
      </c>
      <c r="B16" s="99" t="s">
        <v>23</v>
      </c>
      <c r="C16" s="121">
        <f t="shared" si="0"/>
        <v>11581.69</v>
      </c>
      <c r="D16" s="85">
        <f>evaluare!D15</f>
        <v>11581.69</v>
      </c>
      <c r="E16" s="69">
        <f>disp!D17</f>
        <v>0</v>
      </c>
      <c r="F16" s="80">
        <v>3219.51</v>
      </c>
      <c r="G16" s="80">
        <v>2687.46</v>
      </c>
      <c r="H16" s="80">
        <v>2687.46</v>
      </c>
      <c r="I16" s="80">
        <f t="shared" si="1"/>
        <v>2987.26</v>
      </c>
      <c r="J16" s="80"/>
      <c r="K16" s="80"/>
    </row>
    <row r="17" spans="1:11" s="86" customFormat="1" ht="12.75">
      <c r="A17" s="10">
        <f t="shared" si="2"/>
        <v>7</v>
      </c>
      <c r="B17" s="114" t="s">
        <v>26</v>
      </c>
      <c r="C17" s="121">
        <f>D17+E17</f>
        <v>12188.35</v>
      </c>
      <c r="D17" s="85">
        <f>evaluare!D16</f>
        <v>12188.35</v>
      </c>
      <c r="E17" s="69">
        <f>disp!D18</f>
        <v>0</v>
      </c>
      <c r="F17" s="80">
        <v>3526.13</v>
      </c>
      <c r="G17" s="80">
        <v>2783.89</v>
      </c>
      <c r="H17" s="80">
        <v>2783.89</v>
      </c>
      <c r="I17" s="80">
        <f t="shared" si="1"/>
        <v>3094.440000000002</v>
      </c>
      <c r="J17" s="80"/>
      <c r="K17" s="80"/>
    </row>
    <row r="18" spans="1:11" s="86" customFormat="1" ht="12.75">
      <c r="A18" s="10">
        <f t="shared" si="2"/>
        <v>8</v>
      </c>
      <c r="B18" s="114" t="s">
        <v>24</v>
      </c>
      <c r="C18" s="121">
        <f t="shared" si="0"/>
        <v>11030.18</v>
      </c>
      <c r="D18" s="85">
        <f>evaluare!D17</f>
        <v>11030.18</v>
      </c>
      <c r="E18" s="69">
        <f>disp!D19</f>
        <v>0</v>
      </c>
      <c r="F18" s="80">
        <v>3004.88</v>
      </c>
      <c r="G18" s="80">
        <v>2579.19</v>
      </c>
      <c r="H18" s="80">
        <v>2579.19</v>
      </c>
      <c r="I18" s="80">
        <f t="shared" si="1"/>
        <v>2866.9200000000005</v>
      </c>
      <c r="J18" s="80"/>
      <c r="K18" s="80"/>
    </row>
    <row r="19" spans="1:11" s="86" customFormat="1" ht="13.5" thickBot="1">
      <c r="A19" s="10">
        <f t="shared" si="2"/>
        <v>9</v>
      </c>
      <c r="B19" s="93" t="s">
        <v>29</v>
      </c>
      <c r="C19" s="122">
        <f t="shared" si="0"/>
        <v>15718.01</v>
      </c>
      <c r="D19" s="97">
        <f>evaluare!D18</f>
        <v>15718.01</v>
      </c>
      <c r="E19" s="137">
        <f>disp!D20</f>
        <v>0</v>
      </c>
      <c r="F19" s="141">
        <v>0</v>
      </c>
      <c r="G19" s="141">
        <f>5051.5+1</f>
        <v>5052.5</v>
      </c>
      <c r="H19" s="141">
        <f>5051.5+1</f>
        <v>5052.5</v>
      </c>
      <c r="I19" s="141">
        <f t="shared" si="1"/>
        <v>5613.01</v>
      </c>
      <c r="J19" s="141"/>
      <c r="K19" s="141"/>
    </row>
    <row r="20" spans="1:11" s="87" customFormat="1" ht="13.5" thickBot="1">
      <c r="A20" s="100"/>
      <c r="B20" s="115" t="s">
        <v>3</v>
      </c>
      <c r="C20" s="123">
        <f>SUM(C11:C19)</f>
        <v>155525.56000000003</v>
      </c>
      <c r="D20" s="101">
        <f>SUM(D11:D19)</f>
        <v>139973.00000000003</v>
      </c>
      <c r="E20" s="138">
        <f>SUM(E11:E19)</f>
        <v>15552.560000000001</v>
      </c>
      <c r="F20" s="123">
        <f aca="true" t="shared" si="3" ref="F20:K20">SUM(F11:F19)</f>
        <v>38705.189999999995</v>
      </c>
      <c r="G20" s="101">
        <f t="shared" si="3"/>
        <v>37545.079999999994</v>
      </c>
      <c r="H20" s="101">
        <f t="shared" si="3"/>
        <v>37545.079999999994</v>
      </c>
      <c r="I20" s="101">
        <f t="shared" si="3"/>
        <v>41730.21</v>
      </c>
      <c r="J20" s="101">
        <f t="shared" si="3"/>
        <v>0</v>
      </c>
      <c r="K20" s="124">
        <f t="shared" si="3"/>
        <v>0</v>
      </c>
    </row>
    <row r="21" spans="3:11" s="86" customFormat="1" ht="12.75" hidden="1">
      <c r="C21" s="88" t="e">
        <f>#REF!/0.76</f>
        <v>#REF!</v>
      </c>
      <c r="D21" s="88" t="e">
        <f>#REF!/$C21</f>
        <v>#REF!</v>
      </c>
      <c r="E21" s="88" t="e">
        <f>#REF!/$C21</f>
        <v>#REF!</v>
      </c>
      <c r="F21" s="88"/>
      <c r="G21" s="88"/>
      <c r="H21" s="88"/>
      <c r="I21" s="88"/>
      <c r="J21" s="88"/>
      <c r="K21" s="88"/>
    </row>
    <row r="22" spans="3:11" s="86" customFormat="1" ht="12.75">
      <c r="C22" s="88"/>
      <c r="D22" s="88"/>
      <c r="E22" s="88"/>
      <c r="F22" s="88"/>
      <c r="G22" s="88"/>
      <c r="H22" s="88"/>
      <c r="I22" s="88"/>
      <c r="J22" s="88"/>
      <c r="K22" s="88"/>
    </row>
    <row r="23" spans="2:11" s="14" customFormat="1" ht="12.75">
      <c r="B23" s="86"/>
      <c r="C23" s="54"/>
      <c r="D23" s="54"/>
      <c r="E23" s="54"/>
      <c r="F23" s="54"/>
      <c r="G23" s="54"/>
      <c r="H23" s="54"/>
      <c r="I23" s="54"/>
      <c r="J23" s="54"/>
      <c r="K23" s="54"/>
    </row>
    <row r="24" spans="2:11" s="89" customFormat="1" ht="12.75">
      <c r="B24" s="87" t="s">
        <v>7</v>
      </c>
      <c r="C24" s="90"/>
      <c r="D24" s="90">
        <f>evaluare!C24</f>
        <v>110.3</v>
      </c>
      <c r="E24" s="90">
        <f>disp!C24</f>
        <v>172.81</v>
      </c>
      <c r="F24" s="90"/>
      <c r="G24" s="90"/>
      <c r="H24" s="90"/>
      <c r="I24" s="90"/>
      <c r="J24" s="90"/>
      <c r="K24" s="90"/>
    </row>
    <row r="25" spans="2:11" s="89" customFormat="1" ht="12.75">
      <c r="B25" s="87"/>
      <c r="C25" s="90"/>
      <c r="D25" s="90"/>
      <c r="E25" s="90"/>
      <c r="F25" s="90"/>
      <c r="G25" s="90"/>
      <c r="H25" s="90"/>
      <c r="I25" s="90"/>
      <c r="J25" s="90"/>
      <c r="K25" s="90"/>
    </row>
    <row r="26" spans="2:11" s="89" customFormat="1" ht="12.75">
      <c r="B26" s="87"/>
      <c r="C26" s="90"/>
      <c r="D26" s="90"/>
      <c r="E26" s="90"/>
      <c r="F26" s="90"/>
      <c r="G26" s="90"/>
      <c r="H26" s="90"/>
      <c r="I26" s="90"/>
      <c r="J26" s="90"/>
      <c r="K26" s="90"/>
    </row>
    <row r="27" spans="2:11" s="89" customFormat="1" ht="12.75">
      <c r="B27" s="154" t="s">
        <v>41</v>
      </c>
      <c r="C27" s="155"/>
      <c r="D27" s="155"/>
      <c r="E27" s="155"/>
      <c r="F27" s="155"/>
      <c r="G27" s="155"/>
      <c r="H27" s="155"/>
      <c r="I27" s="155"/>
      <c r="J27" s="155"/>
      <c r="K27" s="155"/>
    </row>
    <row r="28" spans="2:11" s="89" customFormat="1" ht="12.75">
      <c r="B28" s="154"/>
      <c r="C28" s="155"/>
      <c r="D28" s="155"/>
      <c r="E28" s="155"/>
      <c r="F28" s="156"/>
      <c r="G28" s="156"/>
      <c r="H28" s="156"/>
      <c r="I28" s="156"/>
      <c r="J28" s="156"/>
      <c r="K28" s="156"/>
    </row>
    <row r="29" spans="2:11" s="14" customFormat="1" ht="12.75">
      <c r="B29" s="157" t="s">
        <v>42</v>
      </c>
      <c r="C29" s="158"/>
      <c r="D29" s="158"/>
      <c r="E29" s="158"/>
      <c r="F29" s="159"/>
      <c r="G29" s="159"/>
      <c r="H29" s="159"/>
      <c r="I29" s="159"/>
      <c r="J29" s="159"/>
      <c r="K29" s="159"/>
    </row>
    <row r="30" spans="2:11" ht="13.5">
      <c r="B30" s="160"/>
      <c r="C30" s="161"/>
      <c r="D30" s="161"/>
      <c r="E30" s="161"/>
      <c r="F30" s="162"/>
      <c r="G30" s="162"/>
      <c r="H30" s="162"/>
      <c r="I30" s="162"/>
      <c r="J30" s="162"/>
      <c r="K30" s="162"/>
    </row>
    <row r="31" spans="2:11" ht="13.5">
      <c r="B31" s="160" t="s">
        <v>43</v>
      </c>
      <c r="C31" s="161"/>
      <c r="D31" s="161"/>
      <c r="E31" s="161"/>
      <c r="F31" s="162"/>
      <c r="G31" s="162"/>
      <c r="H31" s="162"/>
      <c r="I31" s="162"/>
      <c r="J31" s="162"/>
      <c r="K31" s="162"/>
    </row>
    <row r="32" spans="2:11" ht="13.5">
      <c r="B32" s="160"/>
      <c r="C32" s="161"/>
      <c r="D32" s="161"/>
      <c r="E32" s="161"/>
      <c r="F32" s="162"/>
      <c r="G32" s="162"/>
      <c r="H32" s="162"/>
      <c r="I32" s="162"/>
      <c r="J32" s="162"/>
      <c r="K32" s="162"/>
    </row>
    <row r="33" spans="2:11" ht="13.5">
      <c r="B33" s="164" t="s">
        <v>44</v>
      </c>
      <c r="C33" s="163"/>
      <c r="D33" s="163"/>
      <c r="E33" s="163"/>
      <c r="F33" s="163"/>
      <c r="G33" s="163"/>
      <c r="H33" s="163"/>
      <c r="I33" s="163"/>
      <c r="J33" s="163"/>
      <c r="K33" s="163"/>
    </row>
    <row r="34" spans="2:11" ht="13.5"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</sheetData>
  <sheetProtection/>
  <mergeCells count="8">
    <mergeCell ref="A1:C1"/>
    <mergeCell ref="A4:E4"/>
    <mergeCell ref="A5:E5"/>
    <mergeCell ref="B33:K34"/>
    <mergeCell ref="F8:H8"/>
    <mergeCell ref="I8:K8"/>
    <mergeCell ref="A6:K6"/>
    <mergeCell ref="A7:E7"/>
  </mergeCells>
  <printOptions horizontalCentered="1"/>
  <pageMargins left="0" right="0" top="0.196850393700787" bottom="0.196850393700787" header="0.31496062992126" footer="0.31496062992126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A27" sqref="A27:IV30"/>
    </sheetView>
  </sheetViews>
  <sheetFormatPr defaultColWidth="9.140625" defaultRowHeight="12.75" outlineLevelRow="1"/>
  <cols>
    <col min="1" max="1" width="3.57421875" style="4" customWidth="1"/>
    <col min="2" max="2" width="46.28125" style="26" customWidth="1"/>
    <col min="3" max="3" width="20.28125" style="27" customWidth="1"/>
    <col min="4" max="4" width="18.421875" style="67" customWidth="1"/>
    <col min="5" max="16384" width="9.140625" style="4" customWidth="1"/>
  </cols>
  <sheetData>
    <row r="1" spans="1:4" s="33" customFormat="1" ht="15" customHeight="1">
      <c r="A1" s="145" t="s">
        <v>5</v>
      </c>
      <c r="B1" s="147"/>
      <c r="C1" s="147"/>
      <c r="D1" s="147"/>
    </row>
    <row r="2" spans="1:4" s="33" customFormat="1" ht="15" customHeight="1">
      <c r="A2" s="31"/>
      <c r="B2" s="32"/>
      <c r="C2" s="34"/>
      <c r="D2" s="34"/>
    </row>
    <row r="3" spans="2:4" s="33" customFormat="1" ht="15" customHeight="1" outlineLevel="1">
      <c r="B3" s="35"/>
      <c r="C3" s="37"/>
      <c r="D3" s="61"/>
    </row>
    <row r="4" spans="2:4" s="33" customFormat="1" ht="15" customHeight="1" outlineLevel="1">
      <c r="B4" s="35"/>
      <c r="C4" s="30"/>
      <c r="D4" s="37"/>
    </row>
    <row r="5" spans="1:4" s="33" customFormat="1" ht="15" customHeight="1">
      <c r="A5" s="150" t="s">
        <v>14</v>
      </c>
      <c r="B5" s="150"/>
      <c r="C5" s="150"/>
      <c r="D5" s="150"/>
    </row>
    <row r="6" spans="1:4" ht="16.5">
      <c r="A6" s="148"/>
      <c r="B6" s="149"/>
      <c r="C6" s="3"/>
      <c r="D6" s="62"/>
    </row>
    <row r="7" spans="1:4" ht="17.25" thickBot="1">
      <c r="A7" s="5"/>
      <c r="B7" s="6" t="str">
        <f>TOTAL!B8</f>
        <v>26/07/2021</v>
      </c>
      <c r="C7" s="3"/>
      <c r="D7" s="63"/>
    </row>
    <row r="8" spans="1:4" s="8" customFormat="1" ht="39">
      <c r="A8" s="43" t="s">
        <v>0</v>
      </c>
      <c r="B8" s="44" t="s">
        <v>1</v>
      </c>
      <c r="C8" s="42" t="s">
        <v>28</v>
      </c>
      <c r="D8" s="68" t="s">
        <v>2</v>
      </c>
    </row>
    <row r="9" spans="1:4" s="29" customFormat="1" ht="32.25" customHeight="1" thickBot="1">
      <c r="A9" s="76">
        <v>0</v>
      </c>
      <c r="B9" s="77">
        <v>1</v>
      </c>
      <c r="C9" s="78">
        <v>2</v>
      </c>
      <c r="D9" s="79" t="s">
        <v>6</v>
      </c>
    </row>
    <row r="10" spans="1:8" s="9" customFormat="1" ht="15.75" customHeight="1">
      <c r="A10" s="72">
        <v>1</v>
      </c>
      <c r="B10" s="73" t="s">
        <v>19</v>
      </c>
      <c r="C10" s="74">
        <v>85</v>
      </c>
      <c r="D10" s="75">
        <f aca="true" t="shared" si="0" ref="D10:D18">ROUND(C10/C$19*C$20,2)</f>
        <v>9375.65</v>
      </c>
      <c r="E10" s="20"/>
      <c r="F10" s="20"/>
      <c r="G10" s="20"/>
      <c r="H10" s="20"/>
    </row>
    <row r="11" spans="1:8" s="9" customFormat="1" ht="19.5" customHeight="1">
      <c r="A11" s="10">
        <f>A10+1</f>
        <v>2</v>
      </c>
      <c r="B11" s="11" t="s">
        <v>12</v>
      </c>
      <c r="C11" s="80">
        <v>235</v>
      </c>
      <c r="D11" s="69">
        <f>ROUND(C11/C$19*C$20,2)</f>
        <v>25920.93</v>
      </c>
      <c r="E11" s="20"/>
      <c r="F11" s="20"/>
      <c r="G11" s="20"/>
      <c r="H11" s="20"/>
    </row>
    <row r="12" spans="1:8" s="8" customFormat="1" ht="12.75">
      <c r="A12" s="10">
        <f aca="true" t="shared" si="1" ref="A12:A18">A11+1</f>
        <v>3</v>
      </c>
      <c r="B12" s="12" t="s">
        <v>21</v>
      </c>
      <c r="C12" s="80">
        <v>225</v>
      </c>
      <c r="D12" s="69">
        <f>ROUND(C12/C$19*C$20,2)</f>
        <v>24817.91</v>
      </c>
      <c r="E12" s="59"/>
      <c r="F12" s="59"/>
      <c r="G12" s="59"/>
      <c r="H12" s="59"/>
    </row>
    <row r="13" spans="1:8" s="8" customFormat="1" ht="12.75">
      <c r="A13" s="10">
        <f t="shared" si="1"/>
        <v>4</v>
      </c>
      <c r="B13" s="12" t="s">
        <v>25</v>
      </c>
      <c r="C13" s="94">
        <v>211</v>
      </c>
      <c r="D13" s="69">
        <f>ROUND(C13/C$19*C$20,2)</f>
        <v>23273.68</v>
      </c>
      <c r="E13" s="59"/>
      <c r="F13" s="59"/>
      <c r="G13" s="59"/>
      <c r="H13" s="59"/>
    </row>
    <row r="14" spans="1:8" s="9" customFormat="1" ht="15.75" customHeight="1">
      <c r="A14" s="10">
        <f t="shared" si="1"/>
        <v>5</v>
      </c>
      <c r="B14" s="11" t="s">
        <v>27</v>
      </c>
      <c r="C14" s="94">
        <v>55</v>
      </c>
      <c r="D14" s="69">
        <f t="shared" si="0"/>
        <v>6066.6</v>
      </c>
      <c r="E14" s="20"/>
      <c r="F14" s="20"/>
      <c r="G14" s="20"/>
      <c r="H14" s="20"/>
    </row>
    <row r="15" spans="1:8" s="8" customFormat="1" ht="12.75">
      <c r="A15" s="10">
        <f t="shared" si="1"/>
        <v>6</v>
      </c>
      <c r="B15" s="99" t="s">
        <v>23</v>
      </c>
      <c r="C15" s="94">
        <v>105</v>
      </c>
      <c r="D15" s="69">
        <f>ROUND(C15/C$19*C$20,2)</f>
        <v>11581.69</v>
      </c>
      <c r="E15" s="59"/>
      <c r="F15" s="59"/>
      <c r="G15" s="59"/>
      <c r="H15" s="59"/>
    </row>
    <row r="16" spans="1:8" s="92" customFormat="1" ht="12.75">
      <c r="A16" s="10">
        <f t="shared" si="1"/>
        <v>7</v>
      </c>
      <c r="B16" s="93" t="s">
        <v>26</v>
      </c>
      <c r="C16" s="80">
        <v>110.5</v>
      </c>
      <c r="D16" s="69">
        <f t="shared" si="0"/>
        <v>12188.35</v>
      </c>
      <c r="E16" s="91"/>
      <c r="F16" s="91"/>
      <c r="G16" s="91"/>
      <c r="H16" s="91"/>
    </row>
    <row r="17" spans="1:8" s="8" customFormat="1" ht="12.75">
      <c r="A17" s="10">
        <f t="shared" si="1"/>
        <v>8</v>
      </c>
      <c r="B17" s="28" t="s">
        <v>24</v>
      </c>
      <c r="C17" s="64">
        <v>100</v>
      </c>
      <c r="D17" s="69">
        <f t="shared" si="0"/>
        <v>11030.18</v>
      </c>
      <c r="E17" s="59"/>
      <c r="F17" s="59"/>
      <c r="G17" s="59"/>
      <c r="H17" s="59"/>
    </row>
    <row r="18" spans="1:8" s="130" customFormat="1" ht="12.75">
      <c r="A18" s="125">
        <f t="shared" si="1"/>
        <v>9</v>
      </c>
      <c r="B18" s="93" t="s">
        <v>29</v>
      </c>
      <c r="C18" s="80">
        <v>142.5</v>
      </c>
      <c r="D18" s="128">
        <f t="shared" si="0"/>
        <v>15718.01</v>
      </c>
      <c r="E18" s="129"/>
      <c r="F18" s="129"/>
      <c r="G18" s="129"/>
      <c r="H18" s="129"/>
    </row>
    <row r="19" spans="1:4" s="14" customFormat="1" ht="12.75">
      <c r="A19" s="13"/>
      <c r="B19" s="15" t="s">
        <v>3</v>
      </c>
      <c r="C19" s="2">
        <f>SUM(C10:C18)</f>
        <v>1269</v>
      </c>
      <c r="D19" s="2">
        <f>SUM(D10:D18)</f>
        <v>139973.00000000003</v>
      </c>
    </row>
    <row r="20" spans="1:4" s="14" customFormat="1" ht="12.75">
      <c r="A20" s="13"/>
      <c r="B20" s="16" t="s">
        <v>11</v>
      </c>
      <c r="C20" s="2">
        <f>C22*0.9</f>
        <v>139973.00400000002</v>
      </c>
      <c r="D20" s="70"/>
    </row>
    <row r="21" spans="1:4" s="14" customFormat="1" ht="12.75">
      <c r="A21" s="13"/>
      <c r="B21" s="16"/>
      <c r="C21" s="17"/>
      <c r="D21" s="69"/>
    </row>
    <row r="22" spans="1:4" s="14" customFormat="1" ht="13.5" thickBot="1">
      <c r="A22" s="18"/>
      <c r="B22" s="1" t="s">
        <v>13</v>
      </c>
      <c r="C22" s="139">
        <f>113355.56+3464.81+38705.19</f>
        <v>155525.56</v>
      </c>
      <c r="D22" s="71"/>
    </row>
    <row r="23" spans="2:4" s="14" customFormat="1" ht="12.75">
      <c r="B23" s="19"/>
      <c r="C23" s="20" t="s">
        <v>20</v>
      </c>
      <c r="D23" s="21"/>
    </row>
    <row r="24" spans="2:4" s="14" customFormat="1" ht="12.75">
      <c r="B24" s="19" t="s">
        <v>4</v>
      </c>
      <c r="C24" s="20">
        <f>ROUND(C20/C19,2)</f>
        <v>110.3</v>
      </c>
      <c r="D24" s="21"/>
    </row>
    <row r="25" spans="2:4" s="14" customFormat="1" ht="12.75">
      <c r="B25" s="19"/>
      <c r="C25" s="20"/>
      <c r="D25" s="21"/>
    </row>
    <row r="26" spans="2:4" s="14" customFormat="1" ht="12.75">
      <c r="B26" s="19"/>
      <c r="C26" s="20"/>
      <c r="D26" s="21"/>
    </row>
    <row r="27" spans="1:4" ht="16.5">
      <c r="A27" s="5"/>
      <c r="B27" s="22"/>
      <c r="C27" s="23"/>
      <c r="D27" s="65"/>
    </row>
    <row r="28" spans="1:4" ht="16.5">
      <c r="A28" s="5"/>
      <c r="B28" s="22"/>
      <c r="C28" s="23"/>
      <c r="D28" s="65"/>
    </row>
    <row r="29" spans="2:4" ht="12.75">
      <c r="B29" s="24"/>
      <c r="C29" s="25"/>
      <c r="D29" s="66"/>
    </row>
    <row r="30" spans="2:4" ht="12.75">
      <c r="B30" s="24"/>
      <c r="C30" s="25"/>
      <c r="D30" s="66"/>
    </row>
    <row r="31" spans="2:4" ht="12.75">
      <c r="B31" s="24"/>
      <c r="C31" s="25"/>
      <c r="D31" s="66"/>
    </row>
  </sheetData>
  <sheetProtection/>
  <mergeCells count="3">
    <mergeCell ref="A1:D1"/>
    <mergeCell ref="A6:B6"/>
    <mergeCell ref="A5:D5"/>
  </mergeCells>
  <printOptions horizontalCentered="1" verticalCentered="1"/>
  <pageMargins left="0.6692913385826772" right="0.35433070866141736" top="0.3937007874015748" bottom="0.1968503937007874" header="0.31496062992125984" footer="0.1181102362204724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 topLeftCell="A1">
      <selection activeCell="A29" sqref="A29:IV32"/>
    </sheetView>
  </sheetViews>
  <sheetFormatPr defaultColWidth="9.140625" defaultRowHeight="12.75" outlineLevelRow="1"/>
  <cols>
    <col min="1" max="1" width="3.57421875" style="4" customWidth="1"/>
    <col min="2" max="2" width="48.00390625" style="60" customWidth="1"/>
    <col min="3" max="3" width="13.57421875" style="60" customWidth="1"/>
    <col min="4" max="4" width="18.8515625" style="4" customWidth="1"/>
    <col min="5" max="16384" width="9.140625" style="4" customWidth="1"/>
  </cols>
  <sheetData>
    <row r="1" spans="1:4" s="33" customFormat="1" ht="15" customHeight="1">
      <c r="A1" s="145" t="s">
        <v>5</v>
      </c>
      <c r="B1" s="145"/>
      <c r="C1" s="145"/>
      <c r="D1" s="41" t="s">
        <v>40</v>
      </c>
    </row>
    <row r="2" spans="1:4" s="33" customFormat="1" ht="15" customHeight="1">
      <c r="A2" s="31"/>
      <c r="B2" s="32"/>
      <c r="C2" s="34"/>
      <c r="D2" s="32"/>
    </row>
    <row r="3" spans="2:4" s="33" customFormat="1" ht="15" customHeight="1" outlineLevel="1">
      <c r="B3" s="45"/>
      <c r="C3" s="46"/>
      <c r="D3" s="38"/>
    </row>
    <row r="4" spans="2:4" s="33" customFormat="1" ht="15" customHeight="1" outlineLevel="1">
      <c r="B4" s="45"/>
      <c r="C4" s="46"/>
      <c r="D4" s="38"/>
    </row>
    <row r="5" spans="1:4" s="33" customFormat="1" ht="15" customHeight="1">
      <c r="A5" s="151" t="s">
        <v>17</v>
      </c>
      <c r="B5" s="151"/>
      <c r="C5" s="151"/>
      <c r="D5" s="151"/>
    </row>
    <row r="6" spans="2:3" s="33" customFormat="1" ht="15" customHeight="1">
      <c r="B6" s="45"/>
      <c r="C6" s="45"/>
    </row>
    <row r="7" spans="1:3" s="33" customFormat="1" ht="15" customHeight="1">
      <c r="A7" s="39"/>
      <c r="B7" s="40"/>
      <c r="C7" s="45"/>
    </row>
    <row r="8" spans="1:4" s="49" customFormat="1" ht="15" customHeight="1">
      <c r="A8" s="152"/>
      <c r="B8" s="153"/>
      <c r="C8" s="47"/>
      <c r="D8" s="48"/>
    </row>
    <row r="9" spans="2:3" s="49" customFormat="1" ht="15" customHeight="1" thickBot="1">
      <c r="B9" s="6" t="str">
        <f>TOTAL!B8</f>
        <v>26/07/2021</v>
      </c>
      <c r="C9" s="6"/>
    </row>
    <row r="10" spans="1:4" s="14" customFormat="1" ht="39">
      <c r="A10" s="43" t="s">
        <v>0</v>
      </c>
      <c r="B10" s="44" t="s">
        <v>1</v>
      </c>
      <c r="C10" s="42" t="s">
        <v>28</v>
      </c>
      <c r="D10" s="105" t="s">
        <v>15</v>
      </c>
    </row>
    <row r="11" spans="1:4" s="52" customFormat="1" ht="26.25">
      <c r="A11" s="50">
        <v>0</v>
      </c>
      <c r="B11" s="51">
        <v>1</v>
      </c>
      <c r="C11" s="51">
        <v>2</v>
      </c>
      <c r="D11" s="106" t="s">
        <v>16</v>
      </c>
    </row>
    <row r="12" spans="1:4" s="52" customFormat="1" ht="12.75">
      <c r="A12" s="72">
        <v>1</v>
      </c>
      <c r="B12" s="11" t="s">
        <v>18</v>
      </c>
      <c r="C12" s="53" t="s">
        <v>30</v>
      </c>
      <c r="D12" s="107">
        <f aca="true" t="shared" si="0" ref="D12:D20">ROUND(C12/C$21*C$22,2)</f>
        <v>0</v>
      </c>
    </row>
    <row r="13" spans="1:4" s="52" customFormat="1" ht="12.75">
      <c r="A13" s="10">
        <f>A12+1</f>
        <v>2</v>
      </c>
      <c r="B13" s="11" t="s">
        <v>12</v>
      </c>
      <c r="C13" s="53">
        <v>60</v>
      </c>
      <c r="D13" s="107">
        <f t="shared" si="0"/>
        <v>10368.37</v>
      </c>
    </row>
    <row r="14" spans="1:4" s="14" customFormat="1" ht="12.75">
      <c r="A14" s="10">
        <f aca="true" t="shared" si="1" ref="A14:A20">A13+1</f>
        <v>3</v>
      </c>
      <c r="B14" s="93" t="s">
        <v>21</v>
      </c>
      <c r="C14" s="53">
        <v>30</v>
      </c>
      <c r="D14" s="107">
        <f t="shared" si="0"/>
        <v>5184.19</v>
      </c>
    </row>
    <row r="15" spans="1:4" s="14" customFormat="1" ht="12.75">
      <c r="A15" s="10">
        <f t="shared" si="1"/>
        <v>4</v>
      </c>
      <c r="B15" s="12" t="s">
        <v>25</v>
      </c>
      <c r="C15" s="95" t="s">
        <v>30</v>
      </c>
      <c r="D15" s="107">
        <f t="shared" si="0"/>
        <v>0</v>
      </c>
    </row>
    <row r="16" spans="1:4" s="52" customFormat="1" ht="12.75">
      <c r="A16" s="10">
        <f t="shared" si="1"/>
        <v>5</v>
      </c>
      <c r="B16" s="11" t="s">
        <v>27</v>
      </c>
      <c r="C16" s="53" t="s">
        <v>30</v>
      </c>
      <c r="D16" s="107">
        <f t="shared" si="0"/>
        <v>0</v>
      </c>
    </row>
    <row r="17" spans="1:4" s="14" customFormat="1" ht="12.75">
      <c r="A17" s="10">
        <f t="shared" si="1"/>
        <v>6</v>
      </c>
      <c r="B17" s="99" t="s">
        <v>23</v>
      </c>
      <c r="C17" s="53" t="s">
        <v>30</v>
      </c>
      <c r="D17" s="107">
        <f t="shared" si="0"/>
        <v>0</v>
      </c>
    </row>
    <row r="18" spans="1:4" s="14" customFormat="1" ht="12.75">
      <c r="A18" s="10">
        <f t="shared" si="1"/>
        <v>7</v>
      </c>
      <c r="B18" s="93" t="s">
        <v>26</v>
      </c>
      <c r="C18" s="53" t="s">
        <v>30</v>
      </c>
      <c r="D18" s="107">
        <f t="shared" si="0"/>
        <v>0</v>
      </c>
    </row>
    <row r="19" spans="1:4" s="14" customFormat="1" ht="12.75">
      <c r="A19" s="10">
        <f t="shared" si="1"/>
        <v>8</v>
      </c>
      <c r="B19" s="28" t="s">
        <v>24</v>
      </c>
      <c r="C19" s="53" t="s">
        <v>30</v>
      </c>
      <c r="D19" s="107">
        <f t="shared" si="0"/>
        <v>0</v>
      </c>
    </row>
    <row r="20" spans="1:4" s="127" customFormat="1" ht="12.75">
      <c r="A20" s="125">
        <f t="shared" si="1"/>
        <v>9</v>
      </c>
      <c r="B20" s="93" t="s">
        <v>29</v>
      </c>
      <c r="C20" s="126" t="s">
        <v>30</v>
      </c>
      <c r="D20" s="107">
        <f t="shared" si="0"/>
        <v>0</v>
      </c>
    </row>
    <row r="21" spans="1:4" s="14" customFormat="1" ht="12.75">
      <c r="A21" s="13"/>
      <c r="B21" s="15" t="s">
        <v>3</v>
      </c>
      <c r="C21" s="55">
        <f>SUM(C12:C20)</f>
        <v>90</v>
      </c>
      <c r="D21" s="70">
        <f>SUM(D12:D20)</f>
        <v>15552.560000000001</v>
      </c>
    </row>
    <row r="22" spans="1:4" s="14" customFormat="1" ht="13.5" thickBot="1">
      <c r="A22" s="18"/>
      <c r="B22" s="56" t="s">
        <v>8</v>
      </c>
      <c r="C22" s="57">
        <f>evaluare!C22*0.1</f>
        <v>15552.556</v>
      </c>
      <c r="D22" s="108"/>
    </row>
    <row r="23" spans="2:4" s="14" customFormat="1" ht="12.75">
      <c r="B23" s="58"/>
      <c r="C23" s="58"/>
      <c r="D23" s="8"/>
    </row>
    <row r="24" spans="2:4" s="14" customFormat="1" ht="12.75">
      <c r="B24" s="19" t="s">
        <v>4</v>
      </c>
      <c r="C24" s="20">
        <f>ROUND(C22/C21,2)</f>
        <v>172.81</v>
      </c>
      <c r="D24" s="59"/>
    </row>
    <row r="25" spans="2:4" s="14" customFormat="1" ht="12.75">
      <c r="B25" s="58"/>
      <c r="C25" s="21"/>
      <c r="D25" s="59"/>
    </row>
    <row r="26" spans="2:4" s="14" customFormat="1" ht="12.75">
      <c r="B26" s="58"/>
      <c r="C26" s="21"/>
      <c r="D26" s="59"/>
    </row>
    <row r="27" spans="2:4" s="14" customFormat="1" ht="12.75">
      <c r="B27" s="58"/>
      <c r="C27" s="21"/>
      <c r="D27" s="59"/>
    </row>
    <row r="28" spans="2:4" s="14" customFormat="1" ht="12.75">
      <c r="B28" s="58"/>
      <c r="C28" s="21"/>
      <c r="D28" s="59"/>
    </row>
    <row r="29" spans="1:4" ht="15">
      <c r="A29" s="49"/>
      <c r="B29" s="47"/>
      <c r="C29" s="47"/>
      <c r="D29" s="49"/>
    </row>
    <row r="30" spans="1:4" ht="15">
      <c r="A30" s="49"/>
      <c r="B30" s="47"/>
      <c r="C30" s="47"/>
      <c r="D30" s="49"/>
    </row>
    <row r="31" spans="1:4" ht="15">
      <c r="A31" s="49"/>
      <c r="B31" s="47"/>
      <c r="C31" s="47"/>
      <c r="D31" s="49"/>
    </row>
  </sheetData>
  <sheetProtection/>
  <mergeCells count="3">
    <mergeCell ref="A5:D5"/>
    <mergeCell ref="A1:C1"/>
    <mergeCell ref="A8:B8"/>
  </mergeCells>
  <printOptions horizontalCentered="1" verticalCentered="1"/>
  <pageMargins left="0.407480315" right="0.407480315" top="0.393700787401575" bottom="0.393700787401575" header="0.118110236220472" footer="0.31496062992126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2021-07-26T12:34:02Z</cp:lastPrinted>
  <dcterms:created xsi:type="dcterms:W3CDTF">2003-02-20T14:27:52Z</dcterms:created>
  <dcterms:modified xsi:type="dcterms:W3CDTF">2021-07-28T09:47:50Z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